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Jaarverslag '17-'18" sheetId="1" r:id="rId1"/>
    <sheet name="Begroting '17-'18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5" i="1" l="1"/>
  <c r="F68" i="1"/>
  <c r="C12" i="1"/>
  <c r="B113" i="1" l="1"/>
  <c r="F97" i="1" s="1"/>
  <c r="B104" i="1"/>
  <c r="F82" i="1"/>
  <c r="B82" i="1"/>
  <c r="B88" i="1" s="1"/>
  <c r="B75" i="1"/>
  <c r="B77" i="1" s="1"/>
  <c r="F71" i="1"/>
  <c r="B70" i="1"/>
  <c r="B71" i="1" s="1"/>
  <c r="B84" i="1" s="1"/>
  <c r="G54" i="1"/>
  <c r="F74" i="1" s="1"/>
  <c r="F54" i="1"/>
  <c r="G43" i="1"/>
  <c r="F43" i="1"/>
  <c r="G36" i="1"/>
  <c r="F36" i="1"/>
  <c r="G25" i="1"/>
  <c r="G52" i="1" s="1"/>
  <c r="G61" i="1" s="1"/>
  <c r="F25" i="1"/>
  <c r="F52" i="1" s="1"/>
  <c r="F61" i="1" s="1"/>
  <c r="C23" i="1"/>
  <c r="B107" i="1" s="1"/>
  <c r="G20" i="1"/>
  <c r="F20" i="1"/>
  <c r="B20" i="1"/>
  <c r="B63" i="1" s="1"/>
  <c r="F62" i="1" s="1"/>
  <c r="C14" i="1"/>
  <c r="C20" i="1"/>
  <c r="C63" i="1" s="1"/>
  <c r="G9" i="1"/>
  <c r="F9" i="1"/>
  <c r="G62" i="1" l="1"/>
  <c r="B92" i="1" s="1"/>
  <c r="B91" i="1"/>
  <c r="B93" i="1" s="1"/>
  <c r="B100" i="1"/>
  <c r="B108" i="1" s="1"/>
  <c r="F108" i="1" s="1"/>
  <c r="F77" i="1"/>
  <c r="B87" i="1" s="1"/>
  <c r="F63" i="1"/>
  <c r="B86" i="1"/>
  <c r="B96" i="1" l="1"/>
  <c r="B101" i="1" s="1"/>
  <c r="B89" i="1"/>
  <c r="F84" i="1"/>
  <c r="F96" i="1" s="1"/>
  <c r="F99" i="1" s="1"/>
  <c r="F103" i="1" s="1"/>
  <c r="G63" i="1"/>
</calcChain>
</file>

<file path=xl/sharedStrings.xml><?xml version="1.0" encoding="utf-8"?>
<sst xmlns="http://schemas.openxmlformats.org/spreadsheetml/2006/main" count="230" uniqueCount="184">
  <si>
    <t>Budget svGAOS 2017-2018</t>
  </si>
  <si>
    <t xml:space="preserve">Made by Jim Groot, Marty ,Kaleesi </t>
  </si>
  <si>
    <t>Incomes</t>
  </si>
  <si>
    <t>Budgeted</t>
  </si>
  <si>
    <t>EXTRA's</t>
  </si>
  <si>
    <t>Subsidie ESC</t>
  </si>
  <si>
    <t>EU 750 available from IBED to do joint events with teachers</t>
  </si>
  <si>
    <t>Sponsors</t>
  </si>
  <si>
    <t>VVFG</t>
  </si>
  <si>
    <t>Wareco</t>
  </si>
  <si>
    <t>Ends 1 december 2017</t>
  </si>
  <si>
    <t>Geodan</t>
  </si>
  <si>
    <t>Bodemtraineeship</t>
  </si>
  <si>
    <t>Ends 31 Augustus 2018</t>
  </si>
  <si>
    <t>LievenseCSO</t>
  </si>
  <si>
    <t>New Sponsors</t>
  </si>
  <si>
    <t>e.g. Tauw(Amsterdam),Waternet(Amsterdam), Amsterdam Smart City (Amsterdam), Natuurmonumenten ('s-Graveland), Deltares(Bunnink), Ecojob(Zuid-Holland), IUCN (Amsterdam)</t>
  </si>
  <si>
    <t>Total</t>
  </si>
  <si>
    <t>Membership fees</t>
  </si>
  <si>
    <t>Interest</t>
  </si>
  <si>
    <t>Material sales</t>
  </si>
  <si>
    <t>Gebruik Reserveringen</t>
  </si>
  <si>
    <t>IIS</t>
  </si>
  <si>
    <t>Subtotal incomes</t>
  </si>
  <si>
    <t>Total estimated income 17-18</t>
  </si>
  <si>
    <t>Expenses</t>
  </si>
  <si>
    <t>General</t>
  </si>
  <si>
    <t>Website</t>
  </si>
  <si>
    <t>ING</t>
  </si>
  <si>
    <t>Relation gifts</t>
  </si>
  <si>
    <t>GAOS room</t>
  </si>
  <si>
    <t>Clothing board members</t>
  </si>
  <si>
    <t>Interdisciplinary</t>
  </si>
  <si>
    <t>EGEA</t>
  </si>
  <si>
    <t>Beta</t>
  </si>
  <si>
    <t>Social activities</t>
  </si>
  <si>
    <t>Cobo</t>
  </si>
  <si>
    <t>Christmas</t>
  </si>
  <si>
    <t>Intro day new students (feb)</t>
  </si>
  <si>
    <t>Intro day new students (sep)</t>
  </si>
  <si>
    <t>Sport Activities</t>
  </si>
  <si>
    <t>VrijMiBo</t>
  </si>
  <si>
    <t>Outside activities</t>
  </si>
  <si>
    <t>Educative activities</t>
  </si>
  <si>
    <t>Research workshops</t>
  </si>
  <si>
    <t>More in brainwave? Joints with additional associations?</t>
  </si>
  <si>
    <t>Excursions</t>
  </si>
  <si>
    <t>Lot of planning</t>
  </si>
  <si>
    <t>Lecture/Events</t>
  </si>
  <si>
    <t>Become more involved with other study associations: co-orgazing interdiscipinary events, lecture, cv help etc.</t>
  </si>
  <si>
    <t>Material purchase</t>
  </si>
  <si>
    <t>Keep 30 in stock</t>
  </si>
  <si>
    <t>Buitenlandreis</t>
  </si>
  <si>
    <t>Bachelor Activities</t>
  </si>
  <si>
    <t>First aid course</t>
  </si>
  <si>
    <t>Previously covered by 2x1200 from IIS, this has stopped. How in the future? Still have 800 &gt; Boris &amp; ESC &amp; Spectrum</t>
  </si>
  <si>
    <t>Tutoring/Bijles</t>
  </si>
  <si>
    <t>Master orientation</t>
  </si>
  <si>
    <t>Material Sale Drink</t>
  </si>
  <si>
    <t>Subtotal</t>
  </si>
  <si>
    <t>Unforseen expenses</t>
  </si>
  <si>
    <t>Total estimated expenses 16-17</t>
  </si>
  <si>
    <t xml:space="preserve">Coffee machine </t>
  </si>
  <si>
    <t>Couches</t>
  </si>
  <si>
    <t>Decoration (e.g. plant)</t>
  </si>
  <si>
    <t>Lights</t>
  </si>
  <si>
    <t>Transport</t>
  </si>
  <si>
    <t>Studievereniging GAOS</t>
  </si>
  <si>
    <t>alle bedragen zijn in euro's</t>
  </si>
  <si>
    <t>Begroot is de begroting van Marty Aarssen, Jaleesa Schaap, en Jim Groot</t>
  </si>
  <si>
    <t>JAARVERSLAG</t>
  </si>
  <si>
    <t>inkomsten</t>
  </si>
  <si>
    <t>euro's</t>
  </si>
  <si>
    <t>uitgaven</t>
  </si>
  <si>
    <t>begroot</t>
  </si>
  <si>
    <t>werkelijk</t>
  </si>
  <si>
    <t>algemeen:</t>
  </si>
  <si>
    <t>Retour-WBS</t>
  </si>
  <si>
    <t>Contributie leden</t>
  </si>
  <si>
    <t xml:space="preserve">Website </t>
  </si>
  <si>
    <t>Sponsoring</t>
  </si>
  <si>
    <t>Relatiegeschenken</t>
  </si>
  <si>
    <t>Overig(rente)</t>
  </si>
  <si>
    <t>Uitnodigingen</t>
  </si>
  <si>
    <t>Biervarken</t>
  </si>
  <si>
    <t>GAOS Kamer</t>
  </si>
  <si>
    <t>Lustrum symposium</t>
  </si>
  <si>
    <t>Bestuurskleding</t>
  </si>
  <si>
    <t>Bestuursdiner</t>
  </si>
  <si>
    <t>Pin Machine</t>
  </si>
  <si>
    <t>Vervoer</t>
  </si>
  <si>
    <t>subtotaal inkomsten</t>
  </si>
  <si>
    <t>Interdisciplinair</t>
  </si>
  <si>
    <t>Verkoop shop</t>
  </si>
  <si>
    <t>Fresh Bag</t>
  </si>
  <si>
    <t>Sociaal activiteiten</t>
  </si>
  <si>
    <t>ALV 2017</t>
  </si>
  <si>
    <t>Reservering IIS</t>
  </si>
  <si>
    <t>Kerst</t>
  </si>
  <si>
    <t>Flux Festival</t>
  </si>
  <si>
    <t>*Boottocht amsterdam, BBQ</t>
  </si>
  <si>
    <t>PubQuiz</t>
  </si>
  <si>
    <t>Introdag februari</t>
  </si>
  <si>
    <t>Introdag september</t>
  </si>
  <si>
    <t>Sport Activiteiten</t>
  </si>
  <si>
    <t>Educative activiteiten</t>
  </si>
  <si>
    <t xml:space="preserve">Excursion </t>
  </si>
  <si>
    <t>Buitenlandreis Czechia</t>
  </si>
  <si>
    <t>Colleges/ events</t>
  </si>
  <si>
    <t>*alumniavond</t>
  </si>
  <si>
    <t>Research Workshop</t>
  </si>
  <si>
    <t>*maandelijkse bijeenkomst waar studenden hun onderzoek presenteren, GAOS orgaiseerd de afsluitende netwerkborrel</t>
  </si>
  <si>
    <t>Lustrumborrel</t>
  </si>
  <si>
    <t>Bachelor Activiteiten</t>
  </si>
  <si>
    <t>Bsc Borrels</t>
  </si>
  <si>
    <t>EHBO cursus</t>
  </si>
  <si>
    <t xml:space="preserve">* EHBO cursus voor veldwerk periode Spanje voor Bcs studenten </t>
  </si>
  <si>
    <t>Master Orientation</t>
  </si>
  <si>
    <t>subtotaal uitgaven</t>
  </si>
  <si>
    <t>Aanschaf materialen</t>
  </si>
  <si>
    <t>Boek ES</t>
  </si>
  <si>
    <t>Mes</t>
  </si>
  <si>
    <t>Hamers</t>
  </si>
  <si>
    <t>Loep</t>
  </si>
  <si>
    <t>Trui</t>
  </si>
  <si>
    <t>totaal uitgaven</t>
  </si>
  <si>
    <t>Overschot</t>
  </si>
  <si>
    <t>totaal in</t>
  </si>
  <si>
    <t>totaal uit</t>
  </si>
  <si>
    <t>BALANS</t>
  </si>
  <si>
    <t>liquide middelen 20/11/17</t>
  </si>
  <si>
    <t>liquide middelen 2/11/18</t>
  </si>
  <si>
    <t>INGrekening</t>
  </si>
  <si>
    <t>ING rekening</t>
  </si>
  <si>
    <t>Zakelijke spaarrekening</t>
  </si>
  <si>
    <t>kas</t>
  </si>
  <si>
    <t>+</t>
  </si>
  <si>
    <t>totaal</t>
  </si>
  <si>
    <t>Vlottende activa 20/11/17</t>
  </si>
  <si>
    <t>Vlottende activa 2/11/18</t>
  </si>
  <si>
    <t>Voorraad shop</t>
  </si>
  <si>
    <t>Debiteuren</t>
  </si>
  <si>
    <t>*sponsor money+fees people owe</t>
  </si>
  <si>
    <t>Geschatte drank voorraad(+statiegeld)</t>
  </si>
  <si>
    <t>subtotaal vlottende activa</t>
  </si>
  <si>
    <t>Vlottende passiva  20/11/17</t>
  </si>
  <si>
    <t>Crediteuren</t>
  </si>
  <si>
    <t>Vlottende passiva 2/11/18</t>
  </si>
  <si>
    <t>Drankbonnen in omloop</t>
  </si>
  <si>
    <t>*WBS element</t>
  </si>
  <si>
    <t>subtotaal vlottende passiva</t>
  </si>
  <si>
    <t>Totaal</t>
  </si>
  <si>
    <t>Verschil liquide middelen 2017-2018</t>
  </si>
  <si>
    <t>Verschil vlottende activa</t>
  </si>
  <si>
    <t>Verschil vlottende passiva</t>
  </si>
  <si>
    <t>-</t>
  </si>
  <si>
    <t>Werkelijk resultaat</t>
  </si>
  <si>
    <t>overschot jaarverslag</t>
  </si>
  <si>
    <t>Te verklaren "Overschot"</t>
  </si>
  <si>
    <t>OVERSCHOT</t>
  </si>
  <si>
    <t>verschil liquide middelen 2016-2017</t>
  </si>
  <si>
    <t>Eigen vermogen</t>
  </si>
  <si>
    <t>nog te ontvangen declaraties</t>
  </si>
  <si>
    <t>Reserveringen Totaal</t>
  </si>
  <si>
    <t>inkomsten volgend bestuursjaar</t>
  </si>
  <si>
    <t>Kwijtschelden debiteuren</t>
  </si>
  <si>
    <t>inkomsten vorig bestuursjaar</t>
  </si>
  <si>
    <t>Actuele Reserve</t>
  </si>
  <si>
    <t>Verschil voorraad shop</t>
  </si>
  <si>
    <t>werkelijk overschot</t>
  </si>
  <si>
    <t>Reserve 2017</t>
  </si>
  <si>
    <t>Kwijtscheldingen debiteuren</t>
  </si>
  <si>
    <t>Verschil Reserves</t>
  </si>
  <si>
    <t>Reserveringen voor 18-19</t>
  </si>
  <si>
    <t>SHOP</t>
  </si>
  <si>
    <t>uitgaven shop</t>
  </si>
  <si>
    <t>verlies materialen</t>
  </si>
  <si>
    <t>*(6 small knives - 15 eur, 2 loupes - 4 eur)</t>
  </si>
  <si>
    <t>toegevoegde waarde shop</t>
  </si>
  <si>
    <t>verschil shop</t>
  </si>
  <si>
    <t>RESERVERINGEN TOTAAL</t>
  </si>
  <si>
    <t>PC</t>
  </si>
  <si>
    <t>IIS Bachelor subsidie</t>
  </si>
  <si>
    <t>Jaarverslag bestuursjaar 2017/2018 dd. 8-11-2018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</si>
</sst>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€-2]\ #,##0.00;[Red]\-[$€-2]\ #,##0.00"/>
    <numFmt numFmtId="165" formatCode="[$€-2]\ #,##0;[Red]\-[$€-2]\ #,##0"/>
    <numFmt numFmtId="166" formatCode="&quot;€&quot;\ #,##0.00"/>
    <numFmt numFmtId="167" formatCode="_ * #,##0.00_ ;_ * \-#,##0.00_ ;_ * &quot;-&quot;??_ ;_ @_ "/>
    <numFmt numFmtId="168" formatCode="_-* #,##0.00_-;_-* #,##0.00\-;_-* &quot;-&quot;??_-;_-@"/>
    <numFmt numFmtId="169" formatCode="#,##0.00;#,##0.00\-"/>
  </numFmts>
  <fonts count="24">
    <font>
      <sz val="11"/>
      <color theme="1"/>
      <name val="Calibri"/>
      <family val="2"/>
      <scheme val="minor"/>
    </font>
    <font>
      <b/>
      <sz val="12"/>
      <color rgb="FF000000"/>
      <name val="Verdana"/>
    </font>
    <font>
      <sz val="10"/>
      <color rgb="FF000000"/>
      <name val="Arial"/>
    </font>
    <font>
      <sz val="10"/>
      <color rgb="FF000000"/>
      <name val="Verdana"/>
      <family val="2"/>
    </font>
    <font>
      <b/>
      <sz val="8"/>
      <color rgb="FF000000"/>
      <name val="Verdana"/>
    </font>
    <font>
      <sz val="11"/>
      <color rgb="FFFF0000"/>
      <name val="Calibri"/>
    </font>
    <font>
      <i/>
      <sz val="8"/>
      <color rgb="FF000000"/>
      <name val="Verdana"/>
    </font>
    <font>
      <sz val="11"/>
      <name val="Calibri"/>
    </font>
    <font>
      <b/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  <family val="2"/>
    </font>
    <font>
      <sz val="8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mo"/>
    </font>
    <font>
      <sz val="10"/>
      <color rgb="FFFF0000"/>
      <name val="Arial"/>
    </font>
    <font>
      <sz val="8"/>
      <color rgb="FFFF0000"/>
      <name val="Arial"/>
    </font>
    <font>
      <sz val="10"/>
      <color rgb="FF0000FF"/>
      <name val="Arial"/>
    </font>
    <font>
      <i/>
      <sz val="1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rgb="FF95B3D7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5B3D7"/>
        <bgColor rgb="FF95B3D7"/>
      </patternFill>
    </fill>
  </fills>
  <borders count="3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/>
    <xf numFmtId="0" fontId="2" fillId="0" borderId="1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166" fontId="2" fillId="0" borderId="7" xfId="0" applyNumberFormat="1" applyFont="1" applyBorder="1" applyAlignment="1"/>
    <xf numFmtId="166" fontId="9" fillId="0" borderId="10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0" fontId="0" fillId="0" borderId="17" xfId="0" applyFont="1" applyBorder="1" applyAlignment="1"/>
    <xf numFmtId="166" fontId="0" fillId="0" borderId="0" xfId="0" applyNumberFormat="1" applyFont="1" applyAlignment="1"/>
    <xf numFmtId="166" fontId="2" fillId="0" borderId="7" xfId="0" applyNumberFormat="1" applyFont="1" applyBorder="1" applyAlignment="1">
      <alignment horizontal="right"/>
    </xf>
    <xf numFmtId="16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/>
    <xf numFmtId="166" fontId="2" fillId="0" borderId="0" xfId="0" applyNumberFormat="1" applyFont="1" applyAlignment="1"/>
    <xf numFmtId="0" fontId="10" fillId="0" borderId="19" xfId="0" applyFont="1" applyBorder="1" applyAlignment="1"/>
    <xf numFmtId="0" fontId="7" fillId="0" borderId="0" xfId="0" applyFont="1" applyAlignment="1"/>
    <xf numFmtId="0" fontId="2" fillId="0" borderId="7" xfId="0" applyFont="1" applyFill="1" applyBorder="1" applyAlignment="1"/>
    <xf numFmtId="166" fontId="2" fillId="0" borderId="7" xfId="0" applyNumberFormat="1" applyFont="1" applyFill="1" applyBorder="1" applyAlignment="1">
      <alignment horizontal="right"/>
    </xf>
    <xf numFmtId="166" fontId="2" fillId="0" borderId="18" xfId="0" applyNumberFormat="1" applyFont="1" applyFill="1" applyBorder="1" applyAlignment="1">
      <alignment horizontal="right"/>
    </xf>
    <xf numFmtId="0" fontId="11" fillId="0" borderId="19" xfId="0" applyFont="1" applyBorder="1" applyAlignment="1"/>
    <xf numFmtId="166" fontId="11" fillId="0" borderId="0" xfId="0" applyNumberFormat="1" applyFont="1" applyAlignment="1"/>
    <xf numFmtId="166" fontId="11" fillId="0" borderId="6" xfId="0" applyNumberFormat="1" applyFont="1" applyBorder="1" applyAlignment="1"/>
    <xf numFmtId="0" fontId="8" fillId="0" borderId="15" xfId="0" applyFont="1" applyBorder="1" applyAlignment="1"/>
    <xf numFmtId="166" fontId="2" fillId="0" borderId="10" xfId="0" applyNumberFormat="1" applyFont="1" applyBorder="1" applyAlignment="1"/>
    <xf numFmtId="0" fontId="11" fillId="0" borderId="15" xfId="0" applyFont="1" applyBorder="1" applyAlignment="1"/>
    <xf numFmtId="166" fontId="2" fillId="0" borderId="6" xfId="0" applyNumberFormat="1" applyFont="1" applyBorder="1" applyAlignment="1"/>
    <xf numFmtId="0" fontId="10" fillId="0" borderId="7" xfId="0" applyFont="1" applyBorder="1" applyAlignment="1"/>
    <xf numFmtId="166" fontId="2" fillId="0" borderId="10" xfId="0" applyNumberFormat="1" applyFont="1" applyBorder="1" applyAlignment="1">
      <alignment horizontal="right"/>
    </xf>
    <xf numFmtId="0" fontId="10" fillId="0" borderId="20" xfId="0" applyFont="1" applyFill="1" applyBorder="1" applyAlignment="1"/>
    <xf numFmtId="0" fontId="12" fillId="0" borderId="7" xfId="0" applyFont="1" applyBorder="1" applyAlignment="1"/>
    <xf numFmtId="166" fontId="2" fillId="0" borderId="20" xfId="0" applyNumberFormat="1" applyFont="1" applyBorder="1" applyAlignment="1">
      <alignment horizontal="right"/>
    </xf>
    <xf numFmtId="166" fontId="0" fillId="0" borderId="7" xfId="0" applyNumberFormat="1" applyFont="1" applyBorder="1" applyAlignment="1"/>
    <xf numFmtId="166" fontId="2" fillId="0" borderId="20" xfId="0" applyNumberFormat="1" applyFont="1" applyBorder="1" applyAlignment="1"/>
    <xf numFmtId="166" fontId="2" fillId="0" borderId="18" xfId="0" applyNumberFormat="1" applyFont="1" applyBorder="1" applyAlignment="1"/>
    <xf numFmtId="4" fontId="2" fillId="0" borderId="7" xfId="0" applyNumberFormat="1" applyFont="1" applyBorder="1" applyAlignment="1"/>
    <xf numFmtId="0" fontId="12" fillId="0" borderId="0" xfId="0" applyFont="1" applyBorder="1" applyAlignment="1"/>
    <xf numFmtId="166" fontId="2" fillId="0" borderId="0" xfId="0" applyNumberFormat="1" applyFont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8" fillId="0" borderId="20" xfId="0" applyFont="1" applyBorder="1" applyAlignment="1"/>
    <xf numFmtId="166" fontId="0" fillId="0" borderId="20" xfId="0" applyNumberFormat="1" applyFont="1" applyBorder="1" applyAlignment="1"/>
    <xf numFmtId="0" fontId="2" fillId="0" borderId="20" xfId="0" applyFont="1" applyBorder="1" applyAlignment="1"/>
    <xf numFmtId="166" fontId="0" fillId="0" borderId="18" xfId="0" applyNumberFormat="1" applyFont="1" applyBorder="1" applyAlignment="1"/>
    <xf numFmtId="166" fontId="2" fillId="0" borderId="16" xfId="0" applyNumberFormat="1" applyFont="1" applyBorder="1" applyAlignment="1">
      <alignment horizontal="right"/>
    </xf>
    <xf numFmtId="0" fontId="0" fillId="0" borderId="19" xfId="0" applyFont="1" applyBorder="1" applyAlignment="1"/>
    <xf numFmtId="0" fontId="0" fillId="0" borderId="7" xfId="0" applyFont="1" applyBorder="1" applyAlignment="1"/>
    <xf numFmtId="0" fontId="2" fillId="0" borderId="21" xfId="0" applyFont="1" applyBorder="1" applyAlignment="1"/>
    <xf numFmtId="166" fontId="2" fillId="0" borderId="22" xfId="0" applyNumberFormat="1" applyFont="1" applyBorder="1" applyAlignment="1">
      <alignment horizontal="right"/>
    </xf>
    <xf numFmtId="0" fontId="8" fillId="0" borderId="23" xfId="0" applyFont="1" applyBorder="1" applyAlignment="1"/>
    <xf numFmtId="166" fontId="8" fillId="0" borderId="24" xfId="0" applyNumberFormat="1" applyFont="1" applyBorder="1" applyAlignment="1">
      <alignment horizontal="right"/>
    </xf>
    <xf numFmtId="0" fontId="8" fillId="0" borderId="25" xfId="0" applyFont="1" applyBorder="1" applyAlignment="1"/>
    <xf numFmtId="166" fontId="8" fillId="0" borderId="25" xfId="0" applyNumberFormat="1" applyFont="1" applyBorder="1" applyAlignment="1">
      <alignment horizontal="right"/>
    </xf>
    <xf numFmtId="0" fontId="8" fillId="0" borderId="0" xfId="0" applyFont="1" applyBorder="1" applyAlignment="1"/>
    <xf numFmtId="166" fontId="8" fillId="0" borderId="0" xfId="0" applyNumberFormat="1" applyFont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2" fillId="0" borderId="26" xfId="0" applyFont="1" applyBorder="1" applyAlignment="1"/>
    <xf numFmtId="167" fontId="0" fillId="0" borderId="26" xfId="0" applyNumberFormat="1" applyFont="1" applyBorder="1" applyAlignment="1"/>
    <xf numFmtId="168" fontId="14" fillId="0" borderId="0" xfId="0" applyNumberFormat="1" applyFont="1" applyAlignment="1"/>
    <xf numFmtId="168" fontId="14" fillId="0" borderId="26" xfId="0" applyNumberFormat="1" applyFont="1" applyBorder="1" applyAlignment="1"/>
    <xf numFmtId="167" fontId="2" fillId="0" borderId="26" xfId="0" applyNumberFormat="1" applyFont="1" applyBorder="1" applyAlignment="1"/>
    <xf numFmtId="167" fontId="2" fillId="0" borderId="27" xfId="0" applyNumberFormat="1" applyFont="1" applyBorder="1" applyAlignment="1"/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0" xfId="0" applyFont="1" applyAlignment="1"/>
    <xf numFmtId="169" fontId="9" fillId="0" borderId="0" xfId="0" applyNumberFormat="1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168" fontId="16" fillId="0" borderId="0" xfId="0" applyNumberFormat="1" applyFont="1" applyAlignment="1"/>
    <xf numFmtId="0" fontId="15" fillId="0" borderId="26" xfId="0" applyFont="1" applyBorder="1" applyAlignment="1">
      <alignment horizontal="center"/>
    </xf>
    <xf numFmtId="0" fontId="8" fillId="0" borderId="0" xfId="0" applyFont="1" applyAlignment="1"/>
    <xf numFmtId="169" fontId="2" fillId="0" borderId="26" xfId="0" applyNumberFormat="1" applyFont="1" applyBorder="1" applyAlignment="1"/>
    <xf numFmtId="0" fontId="14" fillId="0" borderId="0" xfId="0" applyFont="1" applyAlignment="1"/>
    <xf numFmtId="168" fontId="14" fillId="0" borderId="26" xfId="0" applyNumberFormat="1" applyFont="1" applyFill="1" applyBorder="1" applyAlignment="1"/>
    <xf numFmtId="168" fontId="14" fillId="0" borderId="27" xfId="0" applyNumberFormat="1" applyFont="1" applyBorder="1" applyAlignment="1"/>
    <xf numFmtId="0" fontId="14" fillId="0" borderId="0" xfId="0" applyFont="1" applyAlignment="1">
      <alignment horizontal="center"/>
    </xf>
    <xf numFmtId="0" fontId="17" fillId="0" borderId="0" xfId="0" applyFont="1" applyAlignment="1"/>
    <xf numFmtId="0" fontId="14" fillId="0" borderId="26" xfId="0" applyFont="1" applyBorder="1" applyAlignment="1">
      <alignment horizontal="center"/>
    </xf>
    <xf numFmtId="169" fontId="2" fillId="0" borderId="0" xfId="0" applyNumberFormat="1" applyFont="1" applyAlignment="1"/>
    <xf numFmtId="168" fontId="2" fillId="0" borderId="0" xfId="0" applyNumberFormat="1" applyFont="1" applyAlignment="1"/>
    <xf numFmtId="168" fontId="2" fillId="0" borderId="26" xfId="0" applyNumberFormat="1" applyFont="1" applyBorder="1" applyAlignment="1"/>
    <xf numFmtId="169" fontId="2" fillId="0" borderId="28" xfId="0" applyNumberFormat="1" applyFont="1" applyBorder="1" applyAlignment="1"/>
    <xf numFmtId="168" fontId="14" fillId="0" borderId="29" xfId="0" applyNumberFormat="1" applyFont="1" applyBorder="1" applyAlignment="1"/>
    <xf numFmtId="0" fontId="15" fillId="0" borderId="0" xfId="0" applyFont="1" applyAlignment="1"/>
    <xf numFmtId="0" fontId="18" fillId="0" borderId="0" xfId="0" applyFont="1" applyAlignment="1"/>
    <xf numFmtId="0" fontId="14" fillId="0" borderId="30" xfId="0" applyFont="1" applyBorder="1" applyAlignment="1"/>
    <xf numFmtId="0" fontId="10" fillId="0" borderId="30" xfId="0" applyFont="1" applyBorder="1" applyAlignment="1"/>
    <xf numFmtId="2" fontId="2" fillId="0" borderId="0" xfId="0" applyNumberFormat="1" applyFont="1" applyAlignment="1"/>
    <xf numFmtId="0" fontId="2" fillId="0" borderId="30" xfId="0" applyFont="1" applyBorder="1" applyAlignment="1"/>
    <xf numFmtId="168" fontId="2" fillId="0" borderId="29" xfId="0" applyNumberFormat="1" applyFont="1" applyBorder="1" applyAlignment="1"/>
    <xf numFmtId="168" fontId="2" fillId="0" borderId="31" xfId="0" applyNumberFormat="1" applyFont="1" applyBorder="1" applyAlignment="1"/>
    <xf numFmtId="0" fontId="15" fillId="0" borderId="32" xfId="0" applyFont="1" applyBorder="1" applyAlignment="1"/>
    <xf numFmtId="4" fontId="15" fillId="0" borderId="33" xfId="0" applyNumberFormat="1" applyFont="1" applyBorder="1" applyAlignment="1"/>
    <xf numFmtId="4" fontId="15" fillId="0" borderId="1" xfId="0" applyNumberFormat="1" applyFont="1" applyBorder="1" applyAlignment="1"/>
    <xf numFmtId="0" fontId="0" fillId="0" borderId="1" xfId="0" applyFont="1" applyBorder="1" applyAlignment="1"/>
    <xf numFmtId="0" fontId="15" fillId="0" borderId="1" xfId="0" applyFont="1" applyBorder="1" applyAlignment="1"/>
    <xf numFmtId="4" fontId="15" fillId="0" borderId="27" xfId="0" applyNumberFormat="1" applyFont="1" applyBorder="1" applyAlignment="1"/>
    <xf numFmtId="0" fontId="2" fillId="4" borderId="2" xfId="0" applyFont="1" applyFill="1" applyBorder="1" applyAlignment="1">
      <alignment horizontal="center" vertical="center"/>
    </xf>
    <xf numFmtId="168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168" fontId="2" fillId="0" borderId="36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168" fontId="2" fillId="0" borderId="26" xfId="0" applyNumberFormat="1" applyFont="1" applyBorder="1" applyAlignment="1">
      <alignment horizontal="right"/>
    </xf>
    <xf numFmtId="168" fontId="19" fillId="0" borderId="0" xfId="0" applyNumberFormat="1" applyFont="1" applyAlignment="1"/>
    <xf numFmtId="0" fontId="8" fillId="0" borderId="20" xfId="0" applyFont="1" applyBorder="1" applyAlignment="1">
      <alignment horizontal="left"/>
    </xf>
    <xf numFmtId="168" fontId="8" fillId="0" borderId="37" xfId="0" applyNumberFormat="1" applyFont="1" applyBorder="1" applyAlignment="1"/>
    <xf numFmtId="0" fontId="20" fillId="0" borderId="0" xfId="0" applyFont="1" applyAlignment="1"/>
    <xf numFmtId="168" fontId="8" fillId="0" borderId="26" xfId="0" applyNumberFormat="1" applyFont="1" applyBorder="1" applyAlignment="1"/>
    <xf numFmtId="4" fontId="2" fillId="0" borderId="0" xfId="0" applyNumberFormat="1" applyFont="1" applyAlignment="1"/>
    <xf numFmtId="0" fontId="16" fillId="0" borderId="30" xfId="0" applyFont="1" applyBorder="1" applyAlignment="1"/>
    <xf numFmtId="168" fontId="16" fillId="0" borderId="29" xfId="0" applyNumberFormat="1" applyFont="1" applyBorder="1" applyAlignment="1"/>
    <xf numFmtId="4" fontId="21" fillId="0" borderId="0" xfId="0" applyNumberFormat="1" applyFont="1" applyAlignment="1"/>
    <xf numFmtId="4" fontId="2" fillId="0" borderId="26" xfId="0" applyNumberFormat="1" applyFont="1" applyBorder="1" applyAlignment="1"/>
    <xf numFmtId="168" fontId="2" fillId="0" borderId="0" xfId="0" applyNumberFormat="1" applyFont="1" applyAlignment="1">
      <alignment horizontal="right"/>
    </xf>
    <xf numFmtId="2" fontId="8" fillId="0" borderId="26" xfId="0" applyNumberFormat="1" applyFont="1" applyBorder="1" applyAlignment="1"/>
    <xf numFmtId="0" fontId="10" fillId="0" borderId="32" xfId="0" applyFont="1" applyBorder="1" applyAlignment="1"/>
    <xf numFmtId="168" fontId="14" fillId="0" borderId="1" xfId="0" applyNumberFormat="1" applyFont="1" applyBorder="1" applyAlignment="1"/>
    <xf numFmtId="0" fontId="14" fillId="0" borderId="1" xfId="0" applyFont="1" applyBorder="1" applyAlignment="1">
      <alignment horizontal="center"/>
    </xf>
    <xf numFmtId="0" fontId="2" fillId="0" borderId="38" xfId="0" applyFont="1" applyBorder="1" applyAlignment="1"/>
    <xf numFmtId="4" fontId="2" fillId="0" borderId="27" xfId="0" applyNumberFormat="1" applyFont="1" applyBorder="1" applyAlignment="1"/>
    <xf numFmtId="0" fontId="11" fillId="0" borderId="0" xfId="0" applyFont="1" applyAlignment="1"/>
    <xf numFmtId="4" fontId="22" fillId="0" borderId="0" xfId="0" applyNumberFormat="1" applyFont="1" applyAlignment="1"/>
    <xf numFmtId="0" fontId="2" fillId="0" borderId="32" xfId="0" applyFont="1" applyBorder="1" applyAlignment="1"/>
    <xf numFmtId="2" fontId="2" fillId="0" borderId="1" xfId="0" applyNumberFormat="1" applyFont="1" applyBorder="1" applyAlignment="1"/>
    <xf numFmtId="2" fontId="8" fillId="0" borderId="1" xfId="0" applyNumberFormat="1" applyFont="1" applyBorder="1" applyAlignment="1"/>
    <xf numFmtId="2" fontId="8" fillId="0" borderId="27" xfId="0" applyNumberFormat="1" applyFont="1" applyBorder="1" applyAlignment="1"/>
    <xf numFmtId="0" fontId="23" fillId="0" borderId="0" xfId="0" applyFont="1" applyAlignment="1"/>
    <xf numFmtId="0" fontId="8" fillId="0" borderId="32" xfId="0" applyFont="1" applyBorder="1" applyAlignment="1"/>
    <xf numFmtId="0" fontId="2" fillId="2" borderId="2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2" fillId="4" borderId="2" xfId="0" applyFont="1" applyFill="1" applyBorder="1" applyAlignment="1">
      <alignment horizontal="center"/>
    </xf>
    <xf numFmtId="0" fontId="7" fillId="0" borderId="4" xfId="0" applyFont="1" applyBorder="1"/>
    <xf numFmtId="2" fontId="2" fillId="0" borderId="26" xfId="0" applyNumberFormat="1" applyFont="1" applyFill="1" applyBorder="1" applyAlignment="1"/>
    <xf numFmtId="167" fontId="0" fillId="0" borderId="26" xfId="0" applyNumberFormat="1" applyFont="1" applyFill="1" applyBorder="1" applyAlignment="1"/>
    <xf numFmtId="167" fontId="2" fillId="0" borderId="27" xfId="0" applyNumberFormat="1" applyFont="1" applyFill="1" applyBorder="1" applyAlignment="1"/>
    <xf numFmtId="168" fontId="14" fillId="0" borderId="27" xfId="0" applyNumberFormat="1" applyFont="1" applyFill="1" applyBorder="1" applyAlignment="1"/>
    <xf numFmtId="166" fontId="2" fillId="0" borderId="10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/>
    <xf numFmtId="166" fontId="2" fillId="0" borderId="1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77" workbookViewId="0">
      <selection activeCell="C112" sqref="C112"/>
    </sheetView>
  </sheetViews>
  <sheetFormatPr defaultRowHeight="15"/>
  <cols>
    <col min="1" max="1" width="34.28515625" style="5" customWidth="1"/>
    <col min="2" max="2" width="12" style="5" customWidth="1"/>
    <col min="3" max="3" width="10.42578125" style="5" customWidth="1"/>
    <col min="4" max="4" width="3.28515625" style="5" customWidth="1"/>
    <col min="5" max="5" width="31.7109375" style="5" customWidth="1"/>
    <col min="6" max="6" width="10.7109375" style="5" customWidth="1"/>
    <col min="7" max="7" width="11.140625" style="5" customWidth="1"/>
    <col min="8" max="8" width="9.42578125" style="5" customWidth="1"/>
  </cols>
  <sheetData>
    <row r="1" spans="1:8" ht="15.75">
      <c r="A1" s="3" t="s">
        <v>67</v>
      </c>
      <c r="B1" s="4"/>
      <c r="C1" s="4"/>
      <c r="D1" s="4"/>
      <c r="E1" s="4"/>
      <c r="F1" s="4"/>
      <c r="G1" s="4"/>
    </row>
    <row r="2" spans="1:8">
      <c r="A2" s="6" t="s">
        <v>183</v>
      </c>
      <c r="B2" s="4"/>
      <c r="C2" s="4"/>
      <c r="D2" s="4"/>
      <c r="E2" s="4"/>
      <c r="F2" s="4"/>
      <c r="G2" s="4"/>
    </row>
    <row r="3" spans="1:8">
      <c r="A3" s="7" t="s">
        <v>68</v>
      </c>
      <c r="B3" s="7" t="s">
        <v>69</v>
      </c>
      <c r="C3" s="4"/>
      <c r="D3" s="4"/>
      <c r="E3" s="4"/>
      <c r="F3" s="4"/>
      <c r="G3" s="4"/>
      <c r="H3" s="8"/>
    </row>
    <row r="4" spans="1:8" ht="15.75" thickBot="1">
      <c r="A4" s="9"/>
      <c r="B4" s="10"/>
      <c r="C4" s="10"/>
      <c r="D4" s="10"/>
      <c r="E4" s="10"/>
      <c r="F4" s="10"/>
      <c r="G4" s="10"/>
    </row>
    <row r="5" spans="1:8" ht="15.75" thickBot="1">
      <c r="A5" s="150" t="s">
        <v>70</v>
      </c>
      <c r="B5" s="151"/>
      <c r="C5" s="151"/>
      <c r="D5" s="151"/>
      <c r="E5" s="151"/>
      <c r="F5" s="151"/>
      <c r="G5" s="152"/>
    </row>
    <row r="6" spans="1:8">
      <c r="A6" s="11" t="s">
        <v>71</v>
      </c>
      <c r="B6" s="12" t="s">
        <v>72</v>
      </c>
      <c r="C6" s="12" t="s">
        <v>72</v>
      </c>
      <c r="D6" s="13"/>
      <c r="E6" s="12" t="s">
        <v>73</v>
      </c>
      <c r="F6" s="12" t="s">
        <v>72</v>
      </c>
      <c r="G6" s="14" t="s">
        <v>72</v>
      </c>
    </row>
    <row r="7" spans="1:8">
      <c r="A7" s="15"/>
      <c r="B7" s="16" t="s">
        <v>74</v>
      </c>
      <c r="C7" s="16" t="s">
        <v>75</v>
      </c>
      <c r="D7" s="13"/>
      <c r="E7" s="16"/>
      <c r="F7" s="16" t="s">
        <v>74</v>
      </c>
      <c r="G7" s="17" t="s">
        <v>75</v>
      </c>
    </row>
    <row r="8" spans="1:8">
      <c r="A8" s="18"/>
      <c r="B8" s="19"/>
      <c r="C8" s="19"/>
      <c r="D8" s="20"/>
      <c r="E8" s="19"/>
      <c r="F8" s="19"/>
      <c r="G8" s="21"/>
    </row>
    <row r="9" spans="1:8">
      <c r="A9" s="22" t="s">
        <v>5</v>
      </c>
      <c r="B9" s="23">
        <v>1000</v>
      </c>
      <c r="C9" s="23">
        <v>1000</v>
      </c>
      <c r="D9" s="20"/>
      <c r="E9" s="13" t="s">
        <v>76</v>
      </c>
      <c r="F9" s="24">
        <f>SUM(F10:F18)</f>
        <v>660</v>
      </c>
      <c r="G9" s="25">
        <f>SUM(G10:G18)</f>
        <v>737.48</v>
      </c>
    </row>
    <row r="10" spans="1:8">
      <c r="A10" s="26" t="s">
        <v>77</v>
      </c>
      <c r="B10" s="27">
        <v>0</v>
      </c>
      <c r="C10" s="27">
        <v>861</v>
      </c>
      <c r="D10" s="20"/>
      <c r="E10" s="20" t="s">
        <v>28</v>
      </c>
      <c r="F10" s="28">
        <v>150</v>
      </c>
      <c r="G10" s="29">
        <v>170.66</v>
      </c>
    </row>
    <row r="11" spans="1:8">
      <c r="A11" s="22" t="s">
        <v>78</v>
      </c>
      <c r="B11" s="23">
        <v>500</v>
      </c>
      <c r="C11" s="160">
        <v>287</v>
      </c>
      <c r="D11" s="20"/>
      <c r="E11" s="20" t="s">
        <v>79</v>
      </c>
      <c r="F11" s="28">
        <v>60</v>
      </c>
      <c r="G11" s="29">
        <v>60.5</v>
      </c>
    </row>
    <row r="12" spans="1:8">
      <c r="A12" s="22" t="s">
        <v>80</v>
      </c>
      <c r="B12" s="23">
        <v>2700</v>
      </c>
      <c r="C12" s="160">
        <f>585+750+450</f>
        <v>1785</v>
      </c>
      <c r="D12" s="20"/>
      <c r="E12" s="20" t="s">
        <v>81</v>
      </c>
      <c r="F12" s="28">
        <v>50</v>
      </c>
      <c r="G12" s="29">
        <v>15.35</v>
      </c>
    </row>
    <row r="13" spans="1:8">
      <c r="A13" s="22" t="s">
        <v>82</v>
      </c>
      <c r="B13" s="23">
        <v>20</v>
      </c>
      <c r="C13" s="23">
        <v>1.7</v>
      </c>
      <c r="D13" s="20"/>
      <c r="E13" s="20" t="s">
        <v>83</v>
      </c>
      <c r="F13" s="28">
        <v>0</v>
      </c>
      <c r="G13" s="29">
        <v>51.95</v>
      </c>
    </row>
    <row r="14" spans="1:8">
      <c r="A14" s="30" t="s">
        <v>84</v>
      </c>
      <c r="B14" s="31">
        <v>0</v>
      </c>
      <c r="C14" s="160">
        <f>66.6-28</f>
        <v>38.599999999999994</v>
      </c>
      <c r="D14" s="20"/>
      <c r="E14" s="20" t="s">
        <v>85</v>
      </c>
      <c r="F14" s="28">
        <v>300</v>
      </c>
      <c r="G14" s="29">
        <v>347.04</v>
      </c>
    </row>
    <row r="15" spans="1:8">
      <c r="A15" s="32" t="s">
        <v>86</v>
      </c>
      <c r="B15" s="31">
        <v>0</v>
      </c>
      <c r="C15" s="23">
        <v>85</v>
      </c>
      <c r="D15" s="20"/>
      <c r="E15" s="20" t="s">
        <v>87</v>
      </c>
      <c r="F15" s="28">
        <v>100</v>
      </c>
      <c r="G15" s="29">
        <v>67</v>
      </c>
    </row>
    <row r="16" spans="1:8">
      <c r="A16" s="30"/>
      <c r="B16" s="23"/>
      <c r="C16" s="31"/>
      <c r="D16" s="20"/>
      <c r="E16" s="20" t="s">
        <v>88</v>
      </c>
      <c r="F16" s="31">
        <v>0</v>
      </c>
      <c r="G16" s="29">
        <v>0</v>
      </c>
    </row>
    <row r="17" spans="1:8">
      <c r="A17" s="33"/>
      <c r="B17" s="33"/>
      <c r="C17" s="33"/>
      <c r="D17" s="20"/>
      <c r="E17" s="20" t="s">
        <v>89</v>
      </c>
      <c r="F17" s="31">
        <v>0</v>
      </c>
      <c r="G17" s="29">
        <v>6.28</v>
      </c>
    </row>
    <row r="18" spans="1:8">
      <c r="D18" s="20"/>
      <c r="E18" s="34" t="s">
        <v>90</v>
      </c>
      <c r="F18" s="35">
        <v>0</v>
      </c>
      <c r="G18" s="36">
        <v>18.7</v>
      </c>
    </row>
    <row r="19" spans="1:8">
      <c r="A19" s="37"/>
      <c r="B19" s="38"/>
      <c r="C19" s="39"/>
      <c r="D19" s="20"/>
      <c r="E19" s="20"/>
      <c r="F19" s="31"/>
      <c r="G19" s="29"/>
    </row>
    <row r="20" spans="1:8">
      <c r="A20" s="40" t="s">
        <v>91</v>
      </c>
      <c r="B20" s="41">
        <f>SUM(B9:B16)</f>
        <v>4220</v>
      </c>
      <c r="C20" s="41">
        <f>SUM(C9:C17)</f>
        <v>4058.2999999999997</v>
      </c>
      <c r="D20" s="20"/>
      <c r="E20" s="13" t="s">
        <v>92</v>
      </c>
      <c r="F20" s="24">
        <f>SUM(F21:F23)</f>
        <v>122</v>
      </c>
      <c r="G20" s="25">
        <f>SUM(G21:G23)</f>
        <v>190.48</v>
      </c>
    </row>
    <row r="21" spans="1:8">
      <c r="A21" s="42"/>
      <c r="B21" s="23"/>
      <c r="C21" s="23"/>
      <c r="D21" s="20"/>
      <c r="E21" s="20" t="s">
        <v>33</v>
      </c>
      <c r="F21" s="28">
        <v>100</v>
      </c>
      <c r="G21" s="29">
        <v>0</v>
      </c>
    </row>
    <row r="22" spans="1:8">
      <c r="A22" s="42"/>
      <c r="B22" s="43"/>
      <c r="C22" s="39"/>
      <c r="D22" s="20"/>
      <c r="E22" s="44" t="s">
        <v>34</v>
      </c>
      <c r="F22" s="28">
        <v>22</v>
      </c>
      <c r="G22" s="29">
        <v>0</v>
      </c>
    </row>
    <row r="23" spans="1:8">
      <c r="A23" s="40" t="s">
        <v>93</v>
      </c>
      <c r="B23" s="45">
        <v>1000</v>
      </c>
      <c r="C23" s="159">
        <f>697+28+19</f>
        <v>744</v>
      </c>
      <c r="D23" s="20"/>
      <c r="E23" s="46" t="s">
        <v>94</v>
      </c>
      <c r="F23" s="27">
        <v>0</v>
      </c>
      <c r="G23" s="27">
        <v>190.48</v>
      </c>
    </row>
    <row r="24" spans="1:8">
      <c r="B24" s="23"/>
      <c r="C24" s="27"/>
      <c r="D24" s="20"/>
      <c r="E24" s="20"/>
      <c r="F24" s="28"/>
      <c r="G24" s="29"/>
    </row>
    <row r="25" spans="1:8">
      <c r="B25" s="23"/>
      <c r="C25" s="27"/>
      <c r="D25" s="20"/>
      <c r="E25" s="47" t="s">
        <v>95</v>
      </c>
      <c r="F25" s="24">
        <f>SUM(F26:F34)</f>
        <v>1350</v>
      </c>
      <c r="G25" s="24">
        <f>SUM(G26:G34)</f>
        <v>1934.7099999999998</v>
      </c>
    </row>
    <row r="26" spans="1:8">
      <c r="A26" s="22"/>
      <c r="B26" s="23"/>
      <c r="C26" s="23"/>
      <c r="D26" s="20"/>
      <c r="E26" s="44" t="s">
        <v>96</v>
      </c>
      <c r="F26" s="28">
        <v>0</v>
      </c>
      <c r="G26" s="48">
        <v>94.06</v>
      </c>
      <c r="H26" s="27"/>
    </row>
    <row r="27" spans="1:8">
      <c r="A27" s="30" t="s">
        <v>97</v>
      </c>
      <c r="B27" s="23">
        <v>800</v>
      </c>
      <c r="C27" s="23">
        <v>800</v>
      </c>
      <c r="D27" s="20"/>
      <c r="E27" s="20" t="s">
        <v>36</v>
      </c>
      <c r="F27" s="28">
        <v>400</v>
      </c>
      <c r="G27" s="29">
        <v>422.88</v>
      </c>
    </row>
    <row r="28" spans="1:8">
      <c r="B28" s="23"/>
      <c r="C28" s="27"/>
      <c r="D28" s="20"/>
      <c r="E28" s="20" t="s">
        <v>98</v>
      </c>
      <c r="F28" s="28">
        <v>100</v>
      </c>
      <c r="G28" s="29">
        <v>150.37</v>
      </c>
    </row>
    <row r="29" spans="1:8">
      <c r="B29" s="23"/>
      <c r="C29" s="27"/>
      <c r="D29" s="20"/>
      <c r="E29" s="20" t="s">
        <v>99</v>
      </c>
      <c r="F29" s="28">
        <v>0</v>
      </c>
      <c r="G29" s="36">
        <v>81.290000000000006</v>
      </c>
    </row>
    <row r="30" spans="1:8">
      <c r="B30" s="23"/>
      <c r="C30" s="27"/>
      <c r="D30" s="20"/>
      <c r="E30" s="20" t="s">
        <v>41</v>
      </c>
      <c r="F30" s="28">
        <v>600</v>
      </c>
      <c r="G30" s="36">
        <v>545.79</v>
      </c>
      <c r="H30" s="5" t="s">
        <v>100</v>
      </c>
    </row>
    <row r="31" spans="1:8">
      <c r="B31" s="23"/>
      <c r="C31" s="27"/>
      <c r="D31" s="20"/>
      <c r="E31" s="20" t="s">
        <v>101</v>
      </c>
      <c r="F31" s="28">
        <v>0</v>
      </c>
      <c r="G31" s="29">
        <v>272.3</v>
      </c>
    </row>
    <row r="32" spans="1:8">
      <c r="B32" s="23"/>
      <c r="C32" s="27"/>
      <c r="D32" s="20"/>
      <c r="E32" s="20" t="s">
        <v>102</v>
      </c>
      <c r="F32" s="28">
        <v>100</v>
      </c>
      <c r="G32" s="29">
        <v>137.11000000000001</v>
      </c>
    </row>
    <row r="33" spans="1:8">
      <c r="B33" s="49"/>
      <c r="C33" s="27"/>
      <c r="D33" s="20"/>
      <c r="E33" s="20" t="s">
        <v>103</v>
      </c>
      <c r="F33" s="28">
        <v>100</v>
      </c>
      <c r="G33" s="36">
        <v>174.91</v>
      </c>
    </row>
    <row r="34" spans="1:8">
      <c r="A34" s="4"/>
      <c r="B34" s="49"/>
      <c r="C34" s="27"/>
      <c r="D34" s="20"/>
      <c r="E34" s="4" t="s">
        <v>104</v>
      </c>
      <c r="F34" s="50">
        <v>50</v>
      </c>
      <c r="G34" s="51">
        <v>56</v>
      </c>
    </row>
    <row r="35" spans="1:8">
      <c r="A35" s="22"/>
      <c r="B35" s="49"/>
      <c r="C35" s="27"/>
      <c r="D35" s="20"/>
    </row>
    <row r="36" spans="1:8">
      <c r="A36" s="22"/>
      <c r="B36" s="52"/>
      <c r="C36" s="52"/>
      <c r="D36" s="20"/>
      <c r="E36" s="53" t="s">
        <v>105</v>
      </c>
      <c r="F36" s="54">
        <f>SUM(F37:F41)</f>
        <v>1250</v>
      </c>
      <c r="G36" s="54">
        <f>SUM(G37:G41)</f>
        <v>1206.2</v>
      </c>
    </row>
    <row r="37" spans="1:8">
      <c r="A37" s="22"/>
      <c r="B37" s="52"/>
      <c r="C37" s="52"/>
      <c r="D37" s="20"/>
      <c r="E37" s="20" t="s">
        <v>106</v>
      </c>
      <c r="F37" s="28">
        <v>250</v>
      </c>
      <c r="G37" s="29">
        <v>0</v>
      </c>
    </row>
    <row r="38" spans="1:8">
      <c r="A38" s="22"/>
      <c r="B38" s="52"/>
      <c r="C38" s="52"/>
      <c r="D38" s="20"/>
      <c r="E38" s="44" t="s">
        <v>107</v>
      </c>
      <c r="F38" s="45">
        <v>100</v>
      </c>
      <c r="G38" s="161">
        <v>86.48</v>
      </c>
    </row>
    <row r="39" spans="1:8">
      <c r="A39" s="22"/>
      <c r="B39" s="52"/>
      <c r="C39" s="52"/>
      <c r="D39" s="20"/>
      <c r="E39" s="46" t="s">
        <v>108</v>
      </c>
      <c r="F39" s="55">
        <v>300</v>
      </c>
      <c r="G39" s="55">
        <v>124.77</v>
      </c>
      <c r="H39" s="5" t="s">
        <v>109</v>
      </c>
    </row>
    <row r="40" spans="1:8">
      <c r="A40" s="22"/>
      <c r="B40" s="52"/>
      <c r="C40" s="52"/>
      <c r="D40" s="20"/>
      <c r="E40" s="20" t="s">
        <v>110</v>
      </c>
      <c r="F40" s="28">
        <v>600</v>
      </c>
      <c r="G40" s="36">
        <v>737.25</v>
      </c>
      <c r="H40" s="5" t="s">
        <v>111</v>
      </c>
    </row>
    <row r="41" spans="1:8">
      <c r="A41" s="22"/>
      <c r="B41" s="52"/>
      <c r="C41" s="52"/>
      <c r="D41" s="20"/>
      <c r="E41" s="46" t="s">
        <v>112</v>
      </c>
      <c r="F41" s="55">
        <v>0</v>
      </c>
      <c r="G41" s="55">
        <v>257.7</v>
      </c>
    </row>
    <row r="42" spans="1:8">
      <c r="A42" s="22"/>
      <c r="B42" s="52"/>
      <c r="C42" s="52"/>
      <c r="D42" s="20"/>
    </row>
    <row r="43" spans="1:8">
      <c r="A43" s="22"/>
      <c r="B43" s="52"/>
      <c r="C43" s="52"/>
      <c r="D43" s="20"/>
      <c r="E43" s="56" t="s">
        <v>113</v>
      </c>
      <c r="F43" s="57">
        <f>SUM(F45:F48)</f>
        <v>1000</v>
      </c>
      <c r="G43" s="57">
        <f>SUM(G45:G48)</f>
        <v>364.17</v>
      </c>
    </row>
    <row r="44" spans="1:8">
      <c r="A44" s="22"/>
      <c r="B44" s="52"/>
      <c r="C44" s="52"/>
      <c r="D44" s="20"/>
      <c r="E44" s="58" t="s">
        <v>114</v>
      </c>
      <c r="F44" s="57">
        <v>0</v>
      </c>
      <c r="G44" s="57">
        <v>0</v>
      </c>
    </row>
    <row r="45" spans="1:8">
      <c r="A45" s="22"/>
      <c r="B45" s="52"/>
      <c r="C45" s="52"/>
      <c r="D45" s="20"/>
      <c r="E45" s="58" t="s">
        <v>115</v>
      </c>
      <c r="F45" s="57">
        <v>400</v>
      </c>
      <c r="G45" s="59">
        <v>364.17</v>
      </c>
      <c r="H45" s="5" t="s">
        <v>116</v>
      </c>
    </row>
    <row r="46" spans="1:8">
      <c r="A46" s="22"/>
      <c r="B46" s="52"/>
      <c r="C46" s="52"/>
      <c r="D46" s="20"/>
      <c r="E46" s="20" t="s">
        <v>56</v>
      </c>
      <c r="F46" s="28">
        <v>400</v>
      </c>
      <c r="G46" s="29">
        <v>0</v>
      </c>
    </row>
    <row r="47" spans="1:8">
      <c r="A47" s="22"/>
      <c r="B47" s="52"/>
      <c r="C47" s="52"/>
      <c r="D47" s="20"/>
      <c r="E47" s="20" t="s">
        <v>58</v>
      </c>
      <c r="F47" s="28">
        <v>100</v>
      </c>
      <c r="G47" s="29">
        <v>0</v>
      </c>
    </row>
    <row r="48" spans="1:8">
      <c r="A48" s="22"/>
      <c r="B48" s="52"/>
      <c r="C48" s="52"/>
      <c r="D48" s="20"/>
      <c r="E48" s="20" t="s">
        <v>117</v>
      </c>
      <c r="F48" s="28">
        <v>100</v>
      </c>
      <c r="G48" s="29">
        <v>0</v>
      </c>
    </row>
    <row r="49" spans="1:8">
      <c r="A49" s="22"/>
      <c r="B49" s="52"/>
      <c r="C49" s="52"/>
      <c r="D49" s="20"/>
      <c r="E49" s="20"/>
      <c r="F49" s="45"/>
      <c r="G49" s="45"/>
    </row>
    <row r="50" spans="1:8">
      <c r="A50" s="22"/>
      <c r="B50" s="52"/>
      <c r="C50" s="52"/>
      <c r="D50" s="58"/>
      <c r="E50" s="20"/>
      <c r="F50" s="45"/>
      <c r="G50" s="60"/>
    </row>
    <row r="51" spans="1:8">
      <c r="A51" s="22"/>
      <c r="B51" s="52"/>
      <c r="C51" s="52"/>
      <c r="D51" s="20"/>
      <c r="E51" s="20"/>
      <c r="F51" s="28"/>
      <c r="G51" s="29"/>
    </row>
    <row r="52" spans="1:8">
      <c r="A52" s="22"/>
      <c r="B52" s="52"/>
      <c r="C52" s="52"/>
      <c r="D52" s="20"/>
      <c r="E52" s="13" t="s">
        <v>118</v>
      </c>
      <c r="F52" s="45">
        <f>SUM(F43,F49,F25,F20,F9, F36)</f>
        <v>4382</v>
      </c>
      <c r="G52" s="45">
        <f>SUM(G43,G49,G25,G20,G9, G36)</f>
        <v>4433.04</v>
      </c>
    </row>
    <row r="53" spans="1:8">
      <c r="A53" s="22"/>
      <c r="B53" s="52"/>
      <c r="C53" s="52"/>
      <c r="D53" s="20"/>
      <c r="E53" s="13"/>
      <c r="F53" s="28"/>
      <c r="G53" s="29"/>
    </row>
    <row r="54" spans="1:8">
      <c r="A54" s="22"/>
      <c r="B54" s="52"/>
      <c r="C54" s="52"/>
      <c r="D54" s="20"/>
      <c r="E54" s="13" t="s">
        <v>119</v>
      </c>
      <c r="F54" s="24">
        <f>SUM(F55:F58)</f>
        <v>1000</v>
      </c>
      <c r="G54" s="60">
        <f>SUM(G55:G59)</f>
        <v>914.28</v>
      </c>
    </row>
    <row r="55" spans="1:8">
      <c r="A55" s="22"/>
      <c r="B55" s="52"/>
      <c r="C55" s="52"/>
      <c r="D55" s="20"/>
      <c r="E55" s="20" t="s">
        <v>120</v>
      </c>
      <c r="F55" s="28">
        <v>0</v>
      </c>
      <c r="G55" s="29">
        <v>0</v>
      </c>
      <c r="H55" s="27"/>
    </row>
    <row r="56" spans="1:8">
      <c r="A56" s="22"/>
      <c r="B56" s="52"/>
      <c r="C56" s="52"/>
      <c r="D56" s="20"/>
      <c r="E56" s="20" t="s">
        <v>121</v>
      </c>
      <c r="F56" s="28">
        <v>600</v>
      </c>
      <c r="G56" s="29">
        <v>533.75</v>
      </c>
    </row>
    <row r="57" spans="1:8">
      <c r="A57" s="22"/>
      <c r="B57" s="52"/>
      <c r="C57" s="52"/>
      <c r="D57" s="20"/>
      <c r="E57" s="20" t="s">
        <v>122</v>
      </c>
      <c r="F57" s="28">
        <v>400</v>
      </c>
      <c r="G57" s="29">
        <v>380.53</v>
      </c>
    </row>
    <row r="58" spans="1:8">
      <c r="A58" s="22"/>
      <c r="B58" s="52"/>
      <c r="C58" s="52"/>
      <c r="D58" s="20"/>
      <c r="E58" s="20" t="s">
        <v>123</v>
      </c>
      <c r="F58" s="28">
        <v>0</v>
      </c>
      <c r="G58" s="29">
        <v>0</v>
      </c>
    </row>
    <row r="59" spans="1:8">
      <c r="A59" s="61"/>
      <c r="B59" s="62"/>
      <c r="D59" s="20"/>
      <c r="E59" s="62" t="s">
        <v>124</v>
      </c>
      <c r="F59" s="23">
        <v>0</v>
      </c>
      <c r="G59" s="59">
        <v>0</v>
      </c>
    </row>
    <row r="60" spans="1:8">
      <c r="A60" s="61"/>
      <c r="B60" s="62"/>
      <c r="C60" s="62"/>
      <c r="D60" s="20"/>
      <c r="E60" s="20"/>
      <c r="F60" s="28"/>
      <c r="G60" s="29"/>
    </row>
    <row r="61" spans="1:8">
      <c r="A61" s="61"/>
      <c r="B61" s="62"/>
      <c r="C61" s="62"/>
      <c r="D61" s="20"/>
      <c r="E61" s="13" t="s">
        <v>125</v>
      </c>
      <c r="F61" s="45">
        <f>F52+F54</f>
        <v>5382</v>
      </c>
      <c r="G61" s="60">
        <f>(G52+G54)</f>
        <v>5347.32</v>
      </c>
    </row>
    <row r="62" spans="1:8" ht="15.75" thickBot="1">
      <c r="A62" s="22"/>
      <c r="B62" s="52"/>
      <c r="C62" s="52"/>
      <c r="D62" s="20"/>
      <c r="E62" s="63" t="s">
        <v>126</v>
      </c>
      <c r="F62" s="64">
        <f>B63-F61</f>
        <v>-162</v>
      </c>
      <c r="G62" s="64">
        <f>C63-G61</f>
        <v>-545.02000000000044</v>
      </c>
    </row>
    <row r="63" spans="1:8" ht="15.75" thickBot="1">
      <c r="A63" s="65" t="s">
        <v>127</v>
      </c>
      <c r="B63" s="66">
        <f>+B23+B20</f>
        <v>5220</v>
      </c>
      <c r="C63" s="66">
        <f>SUM(C20+C23)</f>
        <v>4802.2999999999993</v>
      </c>
      <c r="D63" s="20"/>
      <c r="E63" s="67" t="s">
        <v>128</v>
      </c>
      <c r="F63" s="68">
        <f>F61+F62</f>
        <v>5220</v>
      </c>
      <c r="G63" s="66">
        <f>G61+G62</f>
        <v>4802.2999999999993</v>
      </c>
    </row>
    <row r="64" spans="1:8">
      <c r="E64" s="69"/>
      <c r="F64" s="70"/>
      <c r="G64" s="70"/>
    </row>
    <row r="65" spans="1:8" ht="15.75" thickBot="1"/>
    <row r="66" spans="1:8" ht="15.75" thickBot="1">
      <c r="A66" s="71" t="s">
        <v>129</v>
      </c>
      <c r="B66" s="72"/>
      <c r="C66" s="72"/>
      <c r="D66" s="73"/>
      <c r="E66" s="72"/>
      <c r="F66" s="72"/>
      <c r="G66" s="74"/>
    </row>
    <row r="67" spans="1:8">
      <c r="A67" s="75" t="s">
        <v>130</v>
      </c>
      <c r="B67" s="4"/>
      <c r="C67" s="4"/>
      <c r="E67" s="76" t="s">
        <v>131</v>
      </c>
      <c r="F67" s="4"/>
      <c r="G67" s="77"/>
    </row>
    <row r="68" spans="1:8">
      <c r="A68" s="4" t="s">
        <v>132</v>
      </c>
      <c r="B68" s="78">
        <v>2575.54</v>
      </c>
      <c r="C68" s="79"/>
      <c r="E68" s="4" t="s">
        <v>133</v>
      </c>
      <c r="F68" s="156">
        <f>919.9+750+10+450</f>
        <v>2129.9</v>
      </c>
      <c r="G68" s="80"/>
    </row>
    <row r="69" spans="1:8">
      <c r="A69" s="4" t="s">
        <v>134</v>
      </c>
      <c r="B69" s="81">
        <v>1704.04</v>
      </c>
      <c r="C69" s="79"/>
      <c r="E69" s="4" t="s">
        <v>134</v>
      </c>
      <c r="F69" s="81">
        <v>1705.71</v>
      </c>
      <c r="G69" s="80"/>
    </row>
    <row r="70" spans="1:8" ht="15.75" thickBot="1">
      <c r="A70" s="4" t="s">
        <v>135</v>
      </c>
      <c r="B70" s="82">
        <f>129.65</f>
        <v>129.65</v>
      </c>
      <c r="C70" s="83" t="s">
        <v>136</v>
      </c>
      <c r="E70" s="4" t="s">
        <v>135</v>
      </c>
      <c r="F70" s="157">
        <v>26</v>
      </c>
      <c r="G70" s="84" t="s">
        <v>136</v>
      </c>
    </row>
    <row r="71" spans="1:8">
      <c r="A71" s="85" t="s">
        <v>137</v>
      </c>
      <c r="B71" s="86">
        <f>SUM(B68:B70)</f>
        <v>4409.2299999999996</v>
      </c>
      <c r="C71" s="87"/>
      <c r="E71" s="88" t="s">
        <v>137</v>
      </c>
      <c r="F71" s="89">
        <f>SUM(F68:F70)</f>
        <v>3861.61</v>
      </c>
      <c r="G71" s="90"/>
    </row>
    <row r="72" spans="1:8">
      <c r="A72" s="85"/>
      <c r="B72" s="86"/>
      <c r="C72" s="87"/>
      <c r="E72" s="88"/>
      <c r="F72" s="89"/>
      <c r="G72" s="90"/>
    </row>
    <row r="73" spans="1:8">
      <c r="A73" s="91" t="s">
        <v>138</v>
      </c>
      <c r="B73" s="86"/>
      <c r="C73" s="87"/>
      <c r="E73" s="76" t="s">
        <v>139</v>
      </c>
      <c r="F73" s="79"/>
      <c r="G73" s="90"/>
    </row>
    <row r="74" spans="1:8">
      <c r="A74" s="4" t="s">
        <v>140</v>
      </c>
      <c r="B74" s="92">
        <v>1316.72</v>
      </c>
      <c r="C74" s="87"/>
      <c r="E74" s="93" t="s">
        <v>140</v>
      </c>
      <c r="F74" s="94">
        <f>B74+(G54-C23)</f>
        <v>1487</v>
      </c>
      <c r="G74" s="90"/>
    </row>
    <row r="75" spans="1:8">
      <c r="A75" s="4" t="s">
        <v>141</v>
      </c>
      <c r="B75" s="80">
        <f>831.36+150+150</f>
        <v>1131.3600000000001</v>
      </c>
      <c r="C75" s="87"/>
      <c r="E75" s="93" t="s">
        <v>141</v>
      </c>
      <c r="F75" s="94">
        <f>1897.69-750+500-10-450</f>
        <v>1187.69</v>
      </c>
      <c r="G75" s="90"/>
      <c r="H75" s="5" t="s">
        <v>142</v>
      </c>
    </row>
    <row r="76" spans="1:8" ht="15.75" thickBot="1">
      <c r="A76" s="4" t="s">
        <v>143</v>
      </c>
      <c r="B76" s="95">
        <v>123</v>
      </c>
      <c r="C76" s="96" t="s">
        <v>136</v>
      </c>
      <c r="E76" s="97" t="s">
        <v>143</v>
      </c>
      <c r="F76" s="158">
        <v>109.9</v>
      </c>
      <c r="G76" s="98" t="s">
        <v>136</v>
      </c>
    </row>
    <row r="77" spans="1:8">
      <c r="A77" s="85" t="s">
        <v>144</v>
      </c>
      <c r="B77" s="86">
        <f>SUM(B74:B76)</f>
        <v>2571.08</v>
      </c>
      <c r="C77" s="87"/>
      <c r="E77" s="88" t="s">
        <v>144</v>
      </c>
      <c r="F77" s="89">
        <f>SUM(F74:F76)</f>
        <v>2784.59</v>
      </c>
      <c r="G77" s="90"/>
    </row>
    <row r="78" spans="1:8">
      <c r="A78" s="4"/>
      <c r="B78" s="99"/>
      <c r="C78" s="83"/>
      <c r="E78" s="4"/>
      <c r="F78" s="100"/>
      <c r="G78" s="84"/>
    </row>
    <row r="79" spans="1:8">
      <c r="A79" s="91" t="s">
        <v>145</v>
      </c>
      <c r="B79" s="99"/>
      <c r="C79" s="83"/>
      <c r="G79" s="84"/>
    </row>
    <row r="80" spans="1:8">
      <c r="A80" s="4" t="s">
        <v>146</v>
      </c>
      <c r="B80" s="101">
        <v>714</v>
      </c>
      <c r="C80" s="83"/>
      <c r="E80" s="75" t="s">
        <v>147</v>
      </c>
      <c r="F80" s="100"/>
      <c r="G80" s="84"/>
    </row>
    <row r="81" spans="1:8">
      <c r="A81" s="4" t="s">
        <v>148</v>
      </c>
      <c r="B81" s="102">
        <v>0</v>
      </c>
      <c r="C81" s="96" t="s">
        <v>136</v>
      </c>
      <c r="E81" s="4" t="s">
        <v>146</v>
      </c>
      <c r="F81" s="101">
        <v>612</v>
      </c>
      <c r="G81" s="98" t="s">
        <v>136</v>
      </c>
      <c r="H81" s="5" t="s">
        <v>149</v>
      </c>
    </row>
    <row r="82" spans="1:8">
      <c r="A82" s="85" t="s">
        <v>150</v>
      </c>
      <c r="B82" s="99">
        <f>SUM(B80:B81)</f>
        <v>714</v>
      </c>
      <c r="C82" s="96"/>
      <c r="E82" s="88" t="s">
        <v>150</v>
      </c>
      <c r="F82" s="103">
        <f>SUM(F81)</f>
        <v>612</v>
      </c>
      <c r="G82" s="98"/>
    </row>
    <row r="83" spans="1:8">
      <c r="A83" s="4"/>
      <c r="B83" s="99"/>
      <c r="C83" s="96"/>
      <c r="E83" s="93"/>
      <c r="F83" s="79"/>
      <c r="G83" s="98"/>
    </row>
    <row r="84" spans="1:8">
      <c r="A84" s="91" t="s">
        <v>151</v>
      </c>
      <c r="B84" s="99">
        <f>(B71+B77)-B82</f>
        <v>6266.3099999999995</v>
      </c>
      <c r="C84" s="96"/>
      <c r="E84" s="104" t="s">
        <v>151</v>
      </c>
      <c r="F84" s="79">
        <f>F71+F77-F82</f>
        <v>6034.2000000000007</v>
      </c>
      <c r="G84" s="98"/>
      <c r="H84" s="105"/>
    </row>
    <row r="85" spans="1:8">
      <c r="A85" s="106"/>
      <c r="B85" s="79"/>
      <c r="C85" s="96"/>
      <c r="E85" s="93"/>
      <c r="F85" s="79"/>
      <c r="G85" s="98"/>
      <c r="H85" s="105"/>
    </row>
    <row r="86" spans="1:8">
      <c r="A86" s="107" t="s">
        <v>152</v>
      </c>
      <c r="B86" s="108">
        <f>F71-B71</f>
        <v>-547.61999999999944</v>
      </c>
      <c r="C86" s="83"/>
      <c r="E86" s="4"/>
      <c r="F86" s="108"/>
      <c r="G86" s="84"/>
      <c r="H86" s="105"/>
    </row>
    <row r="87" spans="1:8">
      <c r="A87" s="109" t="s">
        <v>153</v>
      </c>
      <c r="B87" s="108">
        <f>F77-B77</f>
        <v>213.51000000000022</v>
      </c>
      <c r="C87" s="83" t="s">
        <v>136</v>
      </c>
      <c r="E87" s="4"/>
      <c r="F87" s="108"/>
      <c r="G87" s="84"/>
      <c r="H87" s="105"/>
    </row>
    <row r="88" spans="1:8">
      <c r="A88" s="109" t="s">
        <v>154</v>
      </c>
      <c r="B88" s="108">
        <f>F82-B82</f>
        <v>-102</v>
      </c>
      <c r="C88" s="83" t="s">
        <v>155</v>
      </c>
      <c r="E88" s="4"/>
      <c r="F88" s="108"/>
      <c r="G88" s="84"/>
      <c r="H88" s="105"/>
    </row>
    <row r="89" spans="1:8">
      <c r="A89" s="109" t="s">
        <v>156</v>
      </c>
      <c r="B89" s="110">
        <f>B86+B87-B88</f>
        <v>-232.10999999999922</v>
      </c>
      <c r="C89" s="83"/>
      <c r="E89" s="4"/>
      <c r="F89" s="100"/>
      <c r="G89" s="84"/>
      <c r="H89" s="105"/>
    </row>
    <row r="90" spans="1:8">
      <c r="A90" s="109"/>
      <c r="B90" s="100"/>
      <c r="C90" s="83"/>
      <c r="E90" s="4"/>
      <c r="F90" s="100"/>
      <c r="G90" s="84"/>
      <c r="H90" s="105"/>
    </row>
    <row r="91" spans="1:8">
      <c r="A91" s="107" t="s">
        <v>152</v>
      </c>
      <c r="B91" s="100">
        <f>F71-B71</f>
        <v>-547.61999999999944</v>
      </c>
      <c r="C91" s="83"/>
      <c r="E91" s="4"/>
      <c r="F91" s="100"/>
      <c r="G91" s="84"/>
    </row>
    <row r="92" spans="1:8">
      <c r="A92" s="109" t="s">
        <v>157</v>
      </c>
      <c r="B92" s="111">
        <f>G62</f>
        <v>-545.02000000000044</v>
      </c>
      <c r="C92" s="83" t="s">
        <v>155</v>
      </c>
      <c r="E92" s="4"/>
      <c r="F92" s="100"/>
      <c r="G92" s="84"/>
    </row>
    <row r="93" spans="1:8" ht="15.75" thickBot="1">
      <c r="A93" s="112" t="s">
        <v>158</v>
      </c>
      <c r="B93" s="113">
        <f>B91-B92</f>
        <v>-2.5999999999989996</v>
      </c>
      <c r="C93" s="114"/>
      <c r="D93" s="115"/>
      <c r="E93" s="116"/>
      <c r="F93" s="114"/>
      <c r="G93" s="117"/>
    </row>
    <row r="94" spans="1:8" ht="15.75" thickBot="1"/>
    <row r="95" spans="1:8" ht="15.75" thickBot="1">
      <c r="A95" s="118" t="s">
        <v>159</v>
      </c>
      <c r="B95" s="72"/>
      <c r="C95" s="72"/>
      <c r="D95" s="72"/>
      <c r="E95" s="72"/>
      <c r="F95" s="74"/>
      <c r="G95" s="100"/>
    </row>
    <row r="96" spans="1:8">
      <c r="A96" s="109" t="s">
        <v>160</v>
      </c>
      <c r="B96" s="119">
        <f>B86</f>
        <v>-547.61999999999944</v>
      </c>
      <c r="C96" s="119"/>
      <c r="D96" s="120"/>
      <c r="E96" s="121" t="s">
        <v>161</v>
      </c>
      <c r="F96" s="122">
        <f>F84</f>
        <v>6034.2000000000007</v>
      </c>
      <c r="G96" s="100"/>
    </row>
    <row r="97" spans="1:7">
      <c r="A97" s="109" t="s">
        <v>162</v>
      </c>
      <c r="B97" s="94"/>
      <c r="C97" s="100"/>
      <c r="D97" s="83" t="s">
        <v>136</v>
      </c>
      <c r="E97" s="123" t="s">
        <v>163</v>
      </c>
      <c r="F97" s="124">
        <f>B113</f>
        <v>841.02</v>
      </c>
      <c r="G97" s="125"/>
    </row>
    <row r="98" spans="1:7">
      <c r="A98" s="106" t="s">
        <v>164</v>
      </c>
      <c r="B98" s="100"/>
      <c r="C98" s="100"/>
      <c r="D98" s="96" t="s">
        <v>155</v>
      </c>
      <c r="E98" s="123" t="s">
        <v>165</v>
      </c>
      <c r="F98" s="124">
        <v>0</v>
      </c>
      <c r="G98" s="125"/>
    </row>
    <row r="99" spans="1:7">
      <c r="A99" s="106" t="s">
        <v>166</v>
      </c>
      <c r="B99" s="100">
        <v>0</v>
      </c>
      <c r="C99" s="100"/>
      <c r="D99" s="96" t="s">
        <v>155</v>
      </c>
      <c r="E99" s="126" t="s">
        <v>167</v>
      </c>
      <c r="F99" s="127">
        <f>F96-F98-F97</f>
        <v>5193.18</v>
      </c>
      <c r="G99" s="128"/>
    </row>
    <row r="100" spans="1:7">
      <c r="A100" s="109" t="s">
        <v>168</v>
      </c>
      <c r="B100" s="100">
        <f>F74-B74</f>
        <v>170.27999999999997</v>
      </c>
      <c r="C100" s="100"/>
      <c r="D100" s="83" t="s">
        <v>136</v>
      </c>
      <c r="E100" s="58"/>
      <c r="F100" s="129"/>
      <c r="G100" s="130"/>
    </row>
    <row r="101" spans="1:7">
      <c r="A101" s="131" t="s">
        <v>169</v>
      </c>
      <c r="B101" s="132">
        <f>B96+B97-B98-B99+B100</f>
        <v>-377.33999999999946</v>
      </c>
      <c r="C101" s="89"/>
      <c r="D101" s="96"/>
      <c r="E101" s="56" t="s">
        <v>170</v>
      </c>
      <c r="F101" s="129">
        <v>5061.119999999999</v>
      </c>
      <c r="G101" s="133"/>
    </row>
    <row r="102" spans="1:7">
      <c r="A102" s="131"/>
      <c r="B102" s="89"/>
      <c r="C102" s="89"/>
      <c r="D102" s="96"/>
      <c r="E102" s="58"/>
      <c r="F102" s="134"/>
      <c r="G102" s="133"/>
    </row>
    <row r="103" spans="1:7">
      <c r="A103" s="109" t="s">
        <v>171</v>
      </c>
      <c r="B103" s="135">
        <v>0</v>
      </c>
      <c r="C103" s="79"/>
      <c r="D103" s="96" t="s">
        <v>155</v>
      </c>
      <c r="E103" s="56" t="s">
        <v>172</v>
      </c>
      <c r="F103" s="136">
        <f>F99-F101</f>
        <v>132.06000000000131</v>
      </c>
      <c r="G103" s="130"/>
    </row>
    <row r="104" spans="1:7" ht="15.75" thickBot="1">
      <c r="A104" s="137" t="s">
        <v>173</v>
      </c>
      <c r="B104" s="138">
        <f>B113</f>
        <v>841.02</v>
      </c>
      <c r="C104" s="138"/>
      <c r="D104" s="139" t="s">
        <v>155</v>
      </c>
      <c r="E104" s="140"/>
      <c r="F104" s="141"/>
      <c r="G104" s="130"/>
    </row>
    <row r="105" spans="1:7" ht="15.75" thickBot="1">
      <c r="A105" s="142"/>
      <c r="B105" s="142"/>
      <c r="C105" s="142"/>
      <c r="D105" s="142"/>
      <c r="E105" s="4"/>
      <c r="F105" s="130"/>
      <c r="G105" s="130"/>
    </row>
    <row r="106" spans="1:7" ht="15.75" thickBot="1">
      <c r="A106" s="71" t="s">
        <v>174</v>
      </c>
      <c r="B106" s="72"/>
      <c r="C106" s="72"/>
      <c r="D106" s="72"/>
      <c r="E106" s="72"/>
      <c r="F106" s="74"/>
      <c r="G106" s="130"/>
    </row>
    <row r="107" spans="1:7">
      <c r="A107" s="109" t="s">
        <v>175</v>
      </c>
      <c r="B107" s="108">
        <f>C23-G54</f>
        <v>-170.27999999999997</v>
      </c>
      <c r="C107" s="108"/>
      <c r="D107" s="108"/>
      <c r="E107" s="108" t="s">
        <v>176</v>
      </c>
      <c r="F107" s="155">
        <v>98</v>
      </c>
      <c r="G107" s="143" t="s">
        <v>177</v>
      </c>
    </row>
    <row r="108" spans="1:7" ht="15.75" thickBot="1">
      <c r="A108" s="144" t="s">
        <v>178</v>
      </c>
      <c r="B108" s="145">
        <f>+B100</f>
        <v>170.27999999999997</v>
      </c>
      <c r="C108" s="145"/>
      <c r="D108" s="145"/>
      <c r="E108" s="146" t="s">
        <v>179</v>
      </c>
      <c r="F108" s="147">
        <f>(B108+B107)-F107</f>
        <v>-98</v>
      </c>
      <c r="G108" s="130"/>
    </row>
    <row r="109" spans="1:7" ht="15.75" thickBot="1">
      <c r="A109" s="142"/>
      <c r="B109" s="142"/>
      <c r="C109" s="142"/>
      <c r="D109" s="142"/>
      <c r="E109" s="142"/>
      <c r="F109" s="142"/>
      <c r="G109" s="4"/>
    </row>
    <row r="110" spans="1:7" ht="15.75" thickBot="1">
      <c r="A110" s="153" t="s">
        <v>180</v>
      </c>
      <c r="B110" s="154"/>
      <c r="C110" s="142"/>
      <c r="D110" s="142"/>
      <c r="E110" s="142"/>
      <c r="F110" s="142"/>
      <c r="G110" s="142"/>
    </row>
    <row r="111" spans="1:7">
      <c r="A111" s="109" t="s">
        <v>181</v>
      </c>
      <c r="B111" s="155">
        <v>405.19</v>
      </c>
      <c r="C111" s="148"/>
      <c r="D111" s="142"/>
      <c r="E111" s="142"/>
      <c r="F111" s="142"/>
      <c r="G111" s="142"/>
    </row>
    <row r="112" spans="1:7">
      <c r="A112" s="33" t="s">
        <v>182</v>
      </c>
      <c r="B112" s="33">
        <v>435.83</v>
      </c>
      <c r="C112" s="142"/>
      <c r="D112" s="142"/>
      <c r="E112" s="142"/>
      <c r="F112" s="142"/>
      <c r="G112" s="142"/>
    </row>
    <row r="113" spans="1:7" ht="15.75" thickBot="1">
      <c r="A113" s="149" t="s">
        <v>151</v>
      </c>
      <c r="B113" s="147">
        <f>SUM(B111:B112)</f>
        <v>841.02</v>
      </c>
      <c r="C113" s="142"/>
      <c r="D113" s="142"/>
      <c r="E113" s="142"/>
      <c r="F113" s="142"/>
      <c r="G113" s="142"/>
    </row>
  </sheetData>
  <mergeCells count="2">
    <mergeCell ref="A5:G5"/>
    <mergeCell ref="A110:B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39" sqref="E39"/>
    </sheetView>
  </sheetViews>
  <sheetFormatPr defaultRowHeight="15"/>
  <cols>
    <col min="3" max="3" width="14.5703125" customWidth="1"/>
  </cols>
  <sheetData>
    <row r="1" spans="1:5">
      <c r="A1" t="s">
        <v>0</v>
      </c>
    </row>
    <row r="2" spans="1:5">
      <c r="A2" t="s">
        <v>1</v>
      </c>
    </row>
    <row r="5" spans="1:5">
      <c r="A5" t="s">
        <v>2</v>
      </c>
    </row>
    <row r="6" spans="1:5">
      <c r="C6" t="s">
        <v>3</v>
      </c>
      <c r="E6" t="s">
        <v>4</v>
      </c>
    </row>
    <row r="7" spans="1:5">
      <c r="A7" t="s">
        <v>5</v>
      </c>
      <c r="C7" s="1">
        <v>1000</v>
      </c>
      <c r="E7" t="s">
        <v>6</v>
      </c>
    </row>
    <row r="9" spans="1:5">
      <c r="A9" t="s">
        <v>7</v>
      </c>
    </row>
    <row r="10" spans="1:5">
      <c r="A10" t="s">
        <v>8</v>
      </c>
      <c r="C10" s="1">
        <v>150</v>
      </c>
    </row>
    <row r="11" spans="1:5">
      <c r="A11" t="s">
        <v>9</v>
      </c>
      <c r="C11" s="1">
        <v>350</v>
      </c>
      <c r="E11" t="s">
        <v>10</v>
      </c>
    </row>
    <row r="12" spans="1:5">
      <c r="A12" t="s">
        <v>11</v>
      </c>
      <c r="C12" s="1">
        <v>500</v>
      </c>
    </row>
    <row r="13" spans="1:5">
      <c r="A13" t="s">
        <v>12</v>
      </c>
      <c r="C13" s="1">
        <v>350</v>
      </c>
      <c r="E13" t="s">
        <v>13</v>
      </c>
    </row>
    <row r="14" spans="1:5">
      <c r="A14" t="s">
        <v>14</v>
      </c>
      <c r="C14" s="1">
        <v>350</v>
      </c>
      <c r="E14" t="s">
        <v>13</v>
      </c>
    </row>
    <row r="15" spans="1:5">
      <c r="A15" t="s">
        <v>15</v>
      </c>
      <c r="C15" s="1">
        <v>1000</v>
      </c>
      <c r="E15" t="s">
        <v>16</v>
      </c>
    </row>
    <row r="16" spans="1:5">
      <c r="A16" t="s">
        <v>17</v>
      </c>
      <c r="C16" s="1">
        <v>2700</v>
      </c>
    </row>
    <row r="18" spans="1:3">
      <c r="A18" t="s">
        <v>18</v>
      </c>
      <c r="C18" s="1">
        <v>500</v>
      </c>
    </row>
    <row r="19" spans="1:3">
      <c r="A19" t="s">
        <v>19</v>
      </c>
      <c r="C19" s="1">
        <v>20</v>
      </c>
    </row>
    <row r="20" spans="1:3">
      <c r="A20" t="s">
        <v>20</v>
      </c>
      <c r="C20" s="1">
        <v>1000</v>
      </c>
    </row>
    <row r="22" spans="1:3">
      <c r="A22" t="s">
        <v>21</v>
      </c>
    </row>
    <row r="23" spans="1:3">
      <c r="A23" t="s">
        <v>22</v>
      </c>
      <c r="C23" s="1">
        <v>800</v>
      </c>
    </row>
    <row r="26" spans="1:3">
      <c r="A26" t="s">
        <v>23</v>
      </c>
      <c r="C26" s="1">
        <v>6020</v>
      </c>
    </row>
    <row r="29" spans="1:3">
      <c r="A29" t="s">
        <v>24</v>
      </c>
      <c r="C29" s="1">
        <v>6020</v>
      </c>
    </row>
    <row r="32" spans="1:3">
      <c r="A32" t="s">
        <v>25</v>
      </c>
    </row>
    <row r="33" spans="1:3">
      <c r="C33" t="s">
        <v>3</v>
      </c>
    </row>
    <row r="34" spans="1:3">
      <c r="A34" t="s">
        <v>26</v>
      </c>
    </row>
    <row r="35" spans="1:3">
      <c r="A35" t="s">
        <v>27</v>
      </c>
      <c r="C35" s="1">
        <v>60</v>
      </c>
    </row>
    <row r="36" spans="1:3">
      <c r="A36" t="s">
        <v>28</v>
      </c>
      <c r="C36" s="1">
        <v>150</v>
      </c>
    </row>
    <row r="37" spans="1:3">
      <c r="A37" t="s">
        <v>29</v>
      </c>
      <c r="C37" s="1">
        <v>50</v>
      </c>
    </row>
    <row r="38" spans="1:3">
      <c r="A38" t="s">
        <v>30</v>
      </c>
      <c r="C38" s="1">
        <v>300</v>
      </c>
    </row>
    <row r="39" spans="1:3">
      <c r="A39" t="s">
        <v>31</v>
      </c>
      <c r="C39" s="1">
        <v>100</v>
      </c>
    </row>
    <row r="40" spans="1:3">
      <c r="A40" t="s">
        <v>17</v>
      </c>
      <c r="C40" s="1">
        <v>660</v>
      </c>
    </row>
    <row r="42" spans="1:3">
      <c r="A42" t="s">
        <v>32</v>
      </c>
    </row>
    <row r="43" spans="1:3">
      <c r="A43" t="s">
        <v>33</v>
      </c>
      <c r="C43" s="1">
        <v>100</v>
      </c>
    </row>
    <row r="44" spans="1:3">
      <c r="A44" t="s">
        <v>34</v>
      </c>
      <c r="C44" s="1">
        <v>22</v>
      </c>
    </row>
    <row r="45" spans="1:3">
      <c r="A45" t="s">
        <v>17</v>
      </c>
      <c r="C45" s="1">
        <v>122</v>
      </c>
    </row>
    <row r="47" spans="1:3">
      <c r="A47" t="s">
        <v>35</v>
      </c>
    </row>
    <row r="48" spans="1:3">
      <c r="A48" t="s">
        <v>36</v>
      </c>
      <c r="C48" s="1">
        <v>400</v>
      </c>
    </row>
    <row r="49" spans="1:5">
      <c r="A49" t="s">
        <v>37</v>
      </c>
      <c r="C49" s="1">
        <v>100</v>
      </c>
    </row>
    <row r="50" spans="1:5">
      <c r="A50" t="s">
        <v>38</v>
      </c>
      <c r="C50" s="1">
        <v>100</v>
      </c>
    </row>
    <row r="51" spans="1:5">
      <c r="A51" t="s">
        <v>39</v>
      </c>
      <c r="C51" s="1">
        <v>100</v>
      </c>
    </row>
    <row r="52" spans="1:5">
      <c r="A52" t="s">
        <v>40</v>
      </c>
      <c r="C52" s="1">
        <v>50</v>
      </c>
    </row>
    <row r="53" spans="1:5">
      <c r="A53" t="s">
        <v>41</v>
      </c>
      <c r="C53" s="1">
        <v>600</v>
      </c>
      <c r="E53" t="s">
        <v>42</v>
      </c>
    </row>
    <row r="54" spans="1:5">
      <c r="A54" t="s">
        <v>17</v>
      </c>
      <c r="C54" s="1">
        <v>1350</v>
      </c>
    </row>
    <row r="56" spans="1:5">
      <c r="A56" t="s">
        <v>43</v>
      </c>
    </row>
    <row r="57" spans="1:5">
      <c r="A57" t="s">
        <v>44</v>
      </c>
      <c r="C57" s="1">
        <v>600</v>
      </c>
      <c r="E57" t="s">
        <v>45</v>
      </c>
    </row>
    <row r="58" spans="1:5">
      <c r="A58" t="s">
        <v>46</v>
      </c>
      <c r="C58" s="1">
        <v>250</v>
      </c>
      <c r="E58" t="s">
        <v>47</v>
      </c>
    </row>
    <row r="59" spans="1:5">
      <c r="A59" t="s">
        <v>48</v>
      </c>
      <c r="C59" s="1">
        <v>300</v>
      </c>
      <c r="E59" t="s">
        <v>49</v>
      </c>
    </row>
    <row r="61" spans="1:5">
      <c r="A61" t="s">
        <v>50</v>
      </c>
      <c r="C61" s="1">
        <v>1000</v>
      </c>
      <c r="E61" t="s">
        <v>51</v>
      </c>
    </row>
    <row r="62" spans="1:5">
      <c r="A62" t="s">
        <v>52</v>
      </c>
      <c r="C62" s="1">
        <v>100</v>
      </c>
    </row>
    <row r="63" spans="1:5">
      <c r="A63" t="s">
        <v>17</v>
      </c>
      <c r="C63" s="1">
        <v>2250</v>
      </c>
    </row>
    <row r="65" spans="1:5">
      <c r="A65" t="s">
        <v>53</v>
      </c>
    </row>
    <row r="66" spans="1:5">
      <c r="A66" t="s">
        <v>54</v>
      </c>
      <c r="C66" s="1">
        <v>400</v>
      </c>
      <c r="E66" t="s">
        <v>55</v>
      </c>
    </row>
    <row r="67" spans="1:5">
      <c r="A67" t="s">
        <v>56</v>
      </c>
      <c r="C67" s="1">
        <v>400</v>
      </c>
    </row>
    <row r="68" spans="1:5">
      <c r="A68" t="s">
        <v>57</v>
      </c>
      <c r="C68" s="1">
        <v>100</v>
      </c>
    </row>
    <row r="69" spans="1:5">
      <c r="A69" t="s">
        <v>58</v>
      </c>
      <c r="C69" s="1">
        <v>100</v>
      </c>
    </row>
    <row r="70" spans="1:5">
      <c r="A70" t="s">
        <v>17</v>
      </c>
      <c r="C70" s="1">
        <v>1000</v>
      </c>
    </row>
    <row r="72" spans="1:5">
      <c r="A72" t="s">
        <v>59</v>
      </c>
      <c r="C72" s="1">
        <v>5382</v>
      </c>
    </row>
    <row r="73" spans="1:5">
      <c r="A73" t="s">
        <v>60</v>
      </c>
      <c r="C73" s="1">
        <v>638</v>
      </c>
    </row>
    <row r="74" spans="1:5">
      <c r="A74" t="s">
        <v>61</v>
      </c>
      <c r="C74" s="1">
        <v>6020</v>
      </c>
    </row>
    <row r="78" spans="1:5">
      <c r="A78" t="s">
        <v>30</v>
      </c>
    </row>
    <row r="79" spans="1:5">
      <c r="A79" t="s">
        <v>62</v>
      </c>
      <c r="C79" s="2">
        <v>30</v>
      </c>
    </row>
    <row r="80" spans="1:5">
      <c r="A80" t="s">
        <v>63</v>
      </c>
      <c r="C80" s="2">
        <v>100</v>
      </c>
    </row>
    <row r="81" spans="1:3">
      <c r="A81" t="s">
        <v>64</v>
      </c>
      <c r="C81" s="2">
        <v>100</v>
      </c>
    </row>
    <row r="82" spans="1:3">
      <c r="A82" t="s">
        <v>65</v>
      </c>
      <c r="C82" s="2">
        <v>30</v>
      </c>
    </row>
    <row r="83" spans="1:3">
      <c r="A83" t="s">
        <v>66</v>
      </c>
      <c r="C83" s="2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Jaarverslag '17-'18</vt:lpstr>
      <vt:lpstr>Begroting '17-'18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Thomas</dc:creator>
  <cp:lastModifiedBy>Carrie Thomas</cp:lastModifiedBy>
  <dcterms:created xsi:type="dcterms:W3CDTF">2018-11-07T13:07:50Z</dcterms:created>
  <dcterms:modified xsi:type="dcterms:W3CDTF">2018-11-08T13:04:06Z</dcterms:modified>
</cp:coreProperties>
</file>